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780" windowHeight="8700" activeTab="0"/>
  </bookViews>
  <sheets>
    <sheet name="Empty Weight" sheetId="1" r:id="rId1"/>
    <sheet name="Weight and Balance" sheetId="2" r:id="rId2"/>
    <sheet name="Sheet2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<sst xmlns="http://schemas.openxmlformats.org/spreadsheetml/2006/main" count="82" uniqueCount="31">
  <si>
    <t>Sonex Weight and Balance Spreadsheet:</t>
  </si>
  <si>
    <t>Item:</t>
  </si>
  <si>
    <t>Weight:</t>
  </si>
  <si>
    <t>Arm:</t>
  </si>
  <si>
    <t>Moment:</t>
  </si>
  <si>
    <t>Max Forward C.G.=20%</t>
  </si>
  <si>
    <t>Max Aft C.G.=32%</t>
  </si>
  <si>
    <t>Main Gear Arm "C":</t>
  </si>
  <si>
    <t>Tail Wheel Reference "D":</t>
  </si>
  <si>
    <t>R.H. Main Gear</t>
  </si>
  <si>
    <t>L.H. Main Gear</t>
  </si>
  <si>
    <t>Tail Wheel</t>
  </si>
  <si>
    <t>Total Empty Aircraft:</t>
  </si>
  <si>
    <t>Max Gross Weight Condition:</t>
  </si>
  <si>
    <t>Empty Aircraft</t>
  </si>
  <si>
    <t>Fuel</t>
  </si>
  <si>
    <t>Baggage</t>
  </si>
  <si>
    <t>Pilot</t>
  </si>
  <si>
    <t>Passenger</t>
  </si>
  <si>
    <t>CG=(Arm-53)/54</t>
  </si>
  <si>
    <t>CG=</t>
  </si>
  <si>
    <t>Max Aft CG Condition:</t>
  </si>
  <si>
    <t>Max Fwd CG Condition:</t>
  </si>
  <si>
    <t>Max Aft CG with Baggage Condition:</t>
  </si>
  <si>
    <t>Tony Richardson 9/8/14</t>
  </si>
  <si>
    <t>LE to spinner</t>
  </si>
  <si>
    <t>Measured Distance: LE to spinner</t>
  </si>
  <si>
    <t>Measured Distance to add to C and D</t>
  </si>
  <si>
    <t>Expected Distance: Published datum</t>
  </si>
  <si>
    <t>1 litre fuel = 1.59 lbs</t>
  </si>
  <si>
    <t>Calculate CG 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</si>
</sst>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2" sqref="D12"/>
    </sheetView>
  </sheetViews>
  <sheetFormatPr defaultColWidth="11.375" defaultRowHeight="12"/>
  <cols>
    <col min="1" max="1" width="33.875" style="0" customWidth="1"/>
    <col min="2" max="2" width="15.75390625" style="0" customWidth="1"/>
  </cols>
  <sheetData>
    <row r="1" spans="1:3" ht="12">
      <c r="A1" t="s">
        <v>0</v>
      </c>
      <c r="C1" s="1" t="s">
        <v>24</v>
      </c>
    </row>
    <row r="2" spans="1:3" ht="12">
      <c r="A2" t="s">
        <v>28</v>
      </c>
      <c r="B2">
        <v>53</v>
      </c>
      <c r="C2" t="s">
        <v>25</v>
      </c>
    </row>
    <row r="3" spans="1:4" ht="12">
      <c r="A3" t="s">
        <v>26</v>
      </c>
      <c r="B3">
        <v>52.5</v>
      </c>
      <c r="D3" t="s">
        <v>5</v>
      </c>
    </row>
    <row r="4" spans="1:4" ht="12">
      <c r="A4" t="s">
        <v>27</v>
      </c>
      <c r="B4">
        <v>0.5</v>
      </c>
      <c r="D4" t="s">
        <v>6</v>
      </c>
    </row>
    <row r="5" spans="1:2" ht="12">
      <c r="A5" t="s">
        <v>7</v>
      </c>
      <c r="B5">
        <v>56.5</v>
      </c>
    </row>
    <row r="6" spans="1:2" ht="12">
      <c r="A6" t="s">
        <v>8</v>
      </c>
      <c r="B6">
        <v>216.8</v>
      </c>
    </row>
    <row r="8" spans="1:4" ht="12">
      <c r="A8" t="s">
        <v>1</v>
      </c>
      <c r="B8" t="s">
        <v>2</v>
      </c>
      <c r="C8" t="s">
        <v>3</v>
      </c>
      <c r="D8" t="s">
        <v>4</v>
      </c>
    </row>
    <row r="9" spans="1:4" ht="12">
      <c r="A9" t="s">
        <v>9</v>
      </c>
      <c r="B9">
        <v>310</v>
      </c>
      <c r="C9">
        <v>56.5</v>
      </c>
      <c r="D9">
        <f>C9*B9</f>
        <v>17515</v>
      </c>
    </row>
    <row r="10" spans="1:4" ht="12">
      <c r="A10" t="s">
        <v>10</v>
      </c>
      <c r="B10">
        <v>294</v>
      </c>
      <c r="C10">
        <v>56.5</v>
      </c>
      <c r="D10">
        <f>C10*B10</f>
        <v>16611</v>
      </c>
    </row>
    <row r="11" spans="1:4" ht="12">
      <c r="A11" t="s">
        <v>11</v>
      </c>
      <c r="B11">
        <v>37</v>
      </c>
      <c r="C11">
        <v>216.8</v>
      </c>
      <c r="D11">
        <f>C11*B11</f>
        <v>8021.6</v>
      </c>
    </row>
    <row r="12" spans="1:4" ht="12">
      <c r="A12" t="s">
        <v>12</v>
      </c>
      <c r="B12">
        <f>SUM(B9:B11)</f>
        <v>641</v>
      </c>
      <c r="C12">
        <f>D12/B12</f>
        <v>65.75288611544461</v>
      </c>
      <c r="D12">
        <f>SUM(D9:D11)</f>
        <v>42147.6</v>
      </c>
    </row>
  </sheetData>
  <sheetProtection/>
  <printOptions/>
  <pageMargins left="1.68" right="0.75" top="0.72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0">
      <selection activeCell="L43" sqref="L43"/>
    </sheetView>
  </sheetViews>
  <sheetFormatPr defaultColWidth="11.375" defaultRowHeight="12"/>
  <cols>
    <col min="1" max="1" width="17.75390625" style="0" customWidth="1"/>
  </cols>
  <sheetData>
    <row r="1" spans="1:4" ht="12">
      <c r="A1" t="s">
        <v>0</v>
      </c>
      <c r="D1" s="1"/>
    </row>
    <row r="2" ht="12">
      <c r="D2" t="s">
        <v>5</v>
      </c>
    </row>
    <row r="3" ht="12">
      <c r="D3" t="s">
        <v>6</v>
      </c>
    </row>
    <row r="4" ht="12">
      <c r="A4" s="1" t="s">
        <v>13</v>
      </c>
    </row>
    <row r="5" spans="1:4" ht="12">
      <c r="A5" t="s">
        <v>1</v>
      </c>
      <c r="B5" t="s">
        <v>2</v>
      </c>
      <c r="C5" t="s">
        <v>3</v>
      </c>
      <c r="D5" t="s">
        <v>4</v>
      </c>
    </row>
    <row r="6" spans="1:4" ht="12">
      <c r="A6" t="s">
        <v>14</v>
      </c>
      <c r="B6">
        <f>'Empty Weight'!B12</f>
        <v>641</v>
      </c>
      <c r="C6">
        <f>'Empty Weight'!C12</f>
        <v>65.75288611544461</v>
      </c>
      <c r="D6">
        <f>'Empty Weight'!D12</f>
        <v>42147.6</v>
      </c>
    </row>
    <row r="7" spans="1:4" ht="12">
      <c r="A7" t="s">
        <v>15</v>
      </c>
      <c r="B7">
        <v>96</v>
      </c>
      <c r="C7">
        <v>45.75</v>
      </c>
      <c r="D7">
        <f>C7*B7</f>
        <v>4392</v>
      </c>
    </row>
    <row r="8" spans="1:4" ht="12">
      <c r="A8" t="s">
        <v>16</v>
      </c>
      <c r="B8">
        <v>0</v>
      </c>
      <c r="C8">
        <v>102</v>
      </c>
      <c r="D8">
        <f>C8*B8</f>
        <v>0</v>
      </c>
    </row>
    <row r="9" spans="1:4" ht="12">
      <c r="A9" t="s">
        <v>17</v>
      </c>
      <c r="B9">
        <v>185</v>
      </c>
      <c r="C9">
        <v>76.9</v>
      </c>
      <c r="D9">
        <f>C9*B9</f>
        <v>14226.500000000002</v>
      </c>
    </row>
    <row r="10" spans="1:4" ht="12">
      <c r="A10" t="s">
        <v>18</v>
      </c>
      <c r="B10">
        <v>178</v>
      </c>
      <c r="C10">
        <v>76.9</v>
      </c>
      <c r="D10">
        <f>C10*B10</f>
        <v>13688.2</v>
      </c>
    </row>
    <row r="11" spans="2:4" ht="12">
      <c r="B11" s="2">
        <f>SUM(B6:B10)</f>
        <v>1100</v>
      </c>
      <c r="C11" s="2">
        <f>D11/B11</f>
        <v>67.68572727272728</v>
      </c>
      <c r="D11" s="2">
        <f>SUM(D6:D10)</f>
        <v>74454.3</v>
      </c>
    </row>
    <row r="12" spans="1:5" ht="12">
      <c r="A12" t="s">
        <v>19</v>
      </c>
      <c r="C12" s="3" t="s">
        <v>20</v>
      </c>
      <c r="D12">
        <f>(C11-53)/54</f>
        <v>0.27195791245791257</v>
      </c>
      <c r="E12" s="4">
        <f>D12</f>
        <v>0.27195791245791257</v>
      </c>
    </row>
    <row r="14" ht="12">
      <c r="A14" s="1" t="s">
        <v>21</v>
      </c>
    </row>
    <row r="15" spans="1:4" ht="12">
      <c r="A15" t="s">
        <v>1</v>
      </c>
      <c r="B15" t="s">
        <v>2</v>
      </c>
      <c r="C15" t="s">
        <v>3</v>
      </c>
      <c r="D15" t="s">
        <v>4</v>
      </c>
    </row>
    <row r="16" spans="1:4" ht="12">
      <c r="A16" t="s">
        <v>14</v>
      </c>
      <c r="B16">
        <f>'Empty Weight'!B12</f>
        <v>641</v>
      </c>
      <c r="C16">
        <f>'Empty Weight'!C12</f>
        <v>65.75288611544461</v>
      </c>
      <c r="D16">
        <f>'Empty Weight'!D12</f>
        <v>42147.6</v>
      </c>
    </row>
    <row r="17" spans="1:4" ht="12">
      <c r="A17" t="s">
        <v>15</v>
      </c>
      <c r="B17">
        <v>9</v>
      </c>
      <c r="C17">
        <v>45.75</v>
      </c>
      <c r="D17">
        <f>C17*B17</f>
        <v>411.75</v>
      </c>
    </row>
    <row r="18" spans="1:4" ht="12">
      <c r="A18" t="s">
        <v>16</v>
      </c>
      <c r="B18">
        <v>0</v>
      </c>
      <c r="C18">
        <v>102</v>
      </c>
      <c r="D18">
        <f>C18*B18</f>
        <v>0</v>
      </c>
    </row>
    <row r="19" spans="1:4" ht="12">
      <c r="A19" t="s">
        <v>17</v>
      </c>
      <c r="B19">
        <v>185</v>
      </c>
      <c r="C19">
        <v>76.9</v>
      </c>
      <c r="D19">
        <f>C19*B19</f>
        <v>14226.500000000002</v>
      </c>
    </row>
    <row r="20" spans="1:4" ht="12">
      <c r="A20" t="s">
        <v>18</v>
      </c>
      <c r="B20">
        <v>265</v>
      </c>
      <c r="C20">
        <v>76.9</v>
      </c>
      <c r="D20">
        <f>C20*B20</f>
        <v>20378.5</v>
      </c>
    </row>
    <row r="21" spans="2:4" ht="12">
      <c r="B21" s="2">
        <f>SUM(B16:B20)</f>
        <v>1100</v>
      </c>
      <c r="C21" s="2">
        <f>D21/B21</f>
        <v>70.1494090909091</v>
      </c>
      <c r="D21" s="2">
        <f>SUM(D16:D20)</f>
        <v>77164.35</v>
      </c>
    </row>
    <row r="22" spans="1:5" ht="12">
      <c r="A22" t="s">
        <v>19</v>
      </c>
      <c r="C22" s="3" t="s">
        <v>20</v>
      </c>
      <c r="D22">
        <f>(C21-53)/54</f>
        <v>0.31758164983165005</v>
      </c>
      <c r="E22" s="4">
        <f>D22</f>
        <v>0.31758164983165005</v>
      </c>
    </row>
    <row r="24" ht="12">
      <c r="A24" s="1" t="s">
        <v>22</v>
      </c>
    </row>
    <row r="25" spans="1:4" ht="12">
      <c r="A25" t="s">
        <v>1</v>
      </c>
      <c r="B25" t="s">
        <v>2</v>
      </c>
      <c r="C25" t="s">
        <v>3</v>
      </c>
      <c r="D25" t="s">
        <v>4</v>
      </c>
    </row>
    <row r="26" spans="1:4" ht="12">
      <c r="A26" t="s">
        <v>14</v>
      </c>
      <c r="B26">
        <f>'Empty Weight'!B12</f>
        <v>641</v>
      </c>
      <c r="C26">
        <f>'Empty Weight'!C12</f>
        <v>65.75288611544461</v>
      </c>
      <c r="D26">
        <f>'Empty Weight'!D12</f>
        <v>42147.6</v>
      </c>
    </row>
    <row r="27" spans="1:4" ht="12">
      <c r="A27" t="s">
        <v>15</v>
      </c>
      <c r="B27">
        <v>96</v>
      </c>
      <c r="C27">
        <v>45.75</v>
      </c>
      <c r="D27">
        <f>C27*B27</f>
        <v>4392</v>
      </c>
    </row>
    <row r="28" spans="1:4" ht="12">
      <c r="A28" t="s">
        <v>16</v>
      </c>
      <c r="C28">
        <v>102</v>
      </c>
      <c r="D28">
        <f>C28*B28</f>
        <v>0</v>
      </c>
    </row>
    <row r="29" spans="1:4" ht="12">
      <c r="A29" t="s">
        <v>17</v>
      </c>
      <c r="B29">
        <v>100</v>
      </c>
      <c r="C29">
        <v>76.9</v>
      </c>
      <c r="D29">
        <f>C29*B29</f>
        <v>7690.000000000001</v>
      </c>
    </row>
    <row r="30" spans="1:4" ht="12">
      <c r="A30" t="s">
        <v>18</v>
      </c>
      <c r="B30">
        <v>0</v>
      </c>
      <c r="C30">
        <v>76.9</v>
      </c>
      <c r="D30">
        <f>C30*B30</f>
        <v>0</v>
      </c>
    </row>
    <row r="31" spans="2:4" ht="12">
      <c r="B31" s="2">
        <f>SUM(B26:B30)</f>
        <v>837</v>
      </c>
      <c r="C31" s="2">
        <f>D31/B31</f>
        <v>64.79044205495818</v>
      </c>
      <c r="D31" s="2">
        <f>SUM(D26:D30)</f>
        <v>54229.6</v>
      </c>
    </row>
    <row r="32" spans="1:5" ht="12">
      <c r="A32" t="s">
        <v>19</v>
      </c>
      <c r="C32" s="3" t="s">
        <v>20</v>
      </c>
      <c r="D32">
        <f>(C31-53)/54</f>
        <v>0.21834151953626255</v>
      </c>
      <c r="E32" s="4">
        <f>D32</f>
        <v>0.21834151953626255</v>
      </c>
    </row>
    <row r="34" ht="12">
      <c r="A34" s="1" t="s">
        <v>23</v>
      </c>
    </row>
    <row r="35" spans="1:4" ht="12">
      <c r="A35" t="s">
        <v>1</v>
      </c>
      <c r="B35" t="s">
        <v>2</v>
      </c>
      <c r="C35" t="s">
        <v>3</v>
      </c>
      <c r="D35" t="s">
        <v>4</v>
      </c>
    </row>
    <row r="36" spans="1:4" ht="12">
      <c r="A36" t="s">
        <v>14</v>
      </c>
      <c r="B36">
        <f>'Empty Weight'!B12</f>
        <v>641</v>
      </c>
      <c r="C36">
        <f>'Empty Weight'!C12</f>
        <v>65.75288611544461</v>
      </c>
      <c r="D36">
        <f>'Empty Weight'!D12</f>
        <v>42147.6</v>
      </c>
    </row>
    <row r="37" spans="1:4" ht="12">
      <c r="A37" t="s">
        <v>15</v>
      </c>
      <c r="B37">
        <v>9</v>
      </c>
      <c r="C37">
        <v>45.75</v>
      </c>
      <c r="D37">
        <f>C37*B37</f>
        <v>411.75</v>
      </c>
    </row>
    <row r="38" spans="1:4" ht="12">
      <c r="A38" t="s">
        <v>16</v>
      </c>
      <c r="B38">
        <v>30</v>
      </c>
      <c r="C38">
        <v>102</v>
      </c>
      <c r="D38">
        <f>C38*B38</f>
        <v>3060</v>
      </c>
    </row>
    <row r="39" spans="1:4" ht="12">
      <c r="A39" t="s">
        <v>17</v>
      </c>
      <c r="B39">
        <v>185</v>
      </c>
      <c r="C39">
        <v>76.9</v>
      </c>
      <c r="D39">
        <f>C39*B39</f>
        <v>14226.500000000002</v>
      </c>
    </row>
    <row r="40" spans="1:4" ht="12">
      <c r="A40" t="s">
        <v>18</v>
      </c>
      <c r="B40">
        <v>145</v>
      </c>
      <c r="C40">
        <v>76.9</v>
      </c>
      <c r="D40">
        <f>C40*B40</f>
        <v>11150.5</v>
      </c>
    </row>
    <row r="41" spans="2:4" ht="12">
      <c r="B41" s="2">
        <f>SUM(B36:B40)</f>
        <v>1010</v>
      </c>
      <c r="C41" s="2">
        <f>D41/B41</f>
        <v>70.29341584158416</v>
      </c>
      <c r="D41" s="2">
        <f>SUM(D36:D40)</f>
        <v>70996.35</v>
      </c>
    </row>
    <row r="42" spans="1:5" ht="12">
      <c r="A42" t="s">
        <v>19</v>
      </c>
      <c r="C42" s="3" t="s">
        <v>20</v>
      </c>
      <c r="D42">
        <f>(C41-53)/54</f>
        <v>0.3202484415108178</v>
      </c>
      <c r="E42" s="4">
        <f>D42</f>
        <v>0.3202484415108178</v>
      </c>
    </row>
    <row r="48" ht="12">
      <c r="A48" s="1" t="s">
        <v>30</v>
      </c>
    </row>
    <row r="49" spans="1:4" ht="12">
      <c r="A49" t="s">
        <v>1</v>
      </c>
      <c r="B49" t="s">
        <v>2</v>
      </c>
      <c r="C49" t="s">
        <v>3</v>
      </c>
      <c r="D49" t="s">
        <v>4</v>
      </c>
    </row>
    <row r="50" spans="1:4" ht="12">
      <c r="A50" t="s">
        <v>14</v>
      </c>
      <c r="B50">
        <f>'Empty Weight'!B12</f>
        <v>641</v>
      </c>
      <c r="C50">
        <f>'Empty Weight'!C12</f>
        <v>65.75288611544461</v>
      </c>
      <c r="D50">
        <f>'Empty Weight'!D12</f>
        <v>42147.6</v>
      </c>
    </row>
    <row r="51" spans="1:4" ht="12">
      <c r="A51" t="s">
        <v>15</v>
      </c>
      <c r="B51">
        <v>64</v>
      </c>
      <c r="C51">
        <v>45.75</v>
      </c>
      <c r="D51">
        <f>C51*B51</f>
        <v>2928</v>
      </c>
    </row>
    <row r="52" spans="1:4" ht="12">
      <c r="A52" t="s">
        <v>16</v>
      </c>
      <c r="B52">
        <v>0</v>
      </c>
      <c r="C52">
        <v>102</v>
      </c>
      <c r="D52">
        <f>C52*B52</f>
        <v>0</v>
      </c>
    </row>
    <row r="53" spans="1:4" ht="12">
      <c r="A53" t="s">
        <v>17</v>
      </c>
      <c r="B53">
        <v>185</v>
      </c>
      <c r="C53">
        <v>76.9</v>
      </c>
      <c r="D53">
        <f>C53*B53</f>
        <v>14226.500000000002</v>
      </c>
    </row>
    <row r="54" spans="1:4" ht="12">
      <c r="A54" t="s">
        <v>18</v>
      </c>
      <c r="B54">
        <v>0</v>
      </c>
      <c r="C54">
        <v>76.9</v>
      </c>
      <c r="D54">
        <f>C54*B54</f>
        <v>0</v>
      </c>
    </row>
    <row r="55" spans="2:4" ht="12">
      <c r="B55" s="2">
        <f>SUM(B50:B54)</f>
        <v>890</v>
      </c>
      <c r="C55" s="2">
        <f>D55/B55</f>
        <v>66.63157303370787</v>
      </c>
      <c r="D55" s="2">
        <f>SUM(D50:D54)</f>
        <v>59302.1</v>
      </c>
    </row>
    <row r="56" spans="1:5" ht="12">
      <c r="A56" t="s">
        <v>19</v>
      </c>
      <c r="C56" s="3" t="s">
        <v>20</v>
      </c>
      <c r="D56">
        <f>(C55-53)/54</f>
        <v>0.2524365376612568</v>
      </c>
      <c r="E56" s="4">
        <f>D56</f>
        <v>0.2524365376612568</v>
      </c>
    </row>
    <row r="59" ht="12">
      <c r="A59" s="1" t="s">
        <v>29</v>
      </c>
    </row>
  </sheetData>
  <sheetProtection/>
  <printOptions/>
  <pageMargins left="1.68" right="0.75" top="0.72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 Siegel</dc:creator>
  <cp:keywords/>
  <dc:description/>
  <cp:lastModifiedBy>Tony Richardson</cp:lastModifiedBy>
  <cp:lastPrinted>2014-10-01T05:44:12Z</cp:lastPrinted>
  <dcterms:created xsi:type="dcterms:W3CDTF">2001-08-24T19:51:40Z</dcterms:created>
  <dcterms:modified xsi:type="dcterms:W3CDTF">2014-10-01T05:44:23Z</dcterms:modified>
  <cp:category/>
  <cp:version/>
  <cp:contentType/>
  <cp:contentStatus/>
</cp:coreProperties>
</file>